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30" windowWidth="7350" windowHeight="6570" activeTab="0"/>
  </bookViews>
  <sheets>
    <sheet name="Beregning av kapitalbehov" sheetId="1" r:id="rId1"/>
  </sheets>
  <definedNames>
    <definedName name="dager">'Beregning av kapitalbehov'!$E$13</definedName>
    <definedName name="_xlnm.Print_Area" localSheetId="0">'Beregning av kapitalbehov'!$A$59:$K$103</definedName>
  </definedNames>
  <calcPr fullCalcOnLoad="1"/>
</workbook>
</file>

<file path=xl/comments1.xml><?xml version="1.0" encoding="utf-8"?>
<comments xmlns="http://schemas.openxmlformats.org/spreadsheetml/2006/main">
  <authors>
    <author>ein n?gd Microsoft Office-brukar</author>
    <author>Johs Totland</author>
  </authors>
  <commentList>
    <comment ref="J3" authorId="0">
      <text>
        <r>
          <rPr>
            <sz val="8"/>
            <rFont val="Tahoma"/>
            <family val="2"/>
          </rPr>
          <t>Her registrerer du  evt pris per enhet dersom opplysningene er gitt slik. Husk da å registrere antall i J9</t>
        </r>
      </text>
    </comment>
    <comment ref="K3" authorId="0">
      <text>
        <r>
          <rPr>
            <sz val="8"/>
            <rFont val="Tahoma"/>
            <family val="2"/>
          </rPr>
          <t>Her reistrerer du totalt salg per år dersom opplysningene er gitt slik</t>
        </r>
      </text>
    </comment>
    <comment ref="D5" authorId="0">
      <text>
        <r>
          <rPr>
            <sz val="8"/>
            <rFont val="Tahoma"/>
            <family val="2"/>
          </rPr>
          <t>Her registrerer du kapitalbehovet til investeringer</t>
        </r>
      </text>
    </comment>
    <comment ref="D6" authorId="0">
      <text>
        <r>
          <rPr>
            <sz val="8"/>
            <rFont val="Tahoma"/>
            <family val="2"/>
          </rPr>
          <t>Her registrerer du evt. oppstartkosntader og dersom du ønsker det div. driftskostnader for det første året</t>
        </r>
      </text>
    </comment>
    <comment ref="J6" authorId="0">
      <text>
        <r>
          <rPr>
            <sz val="8"/>
            <rFont val="Tahoma"/>
            <family val="2"/>
          </rPr>
          <t>Her registrerer du innntakskost per enhet dersom denne er gitt i kroner (ikke beregnet ut fra DG/avanse)</t>
        </r>
      </text>
    </comment>
    <comment ref="K6" authorId="0">
      <text>
        <r>
          <rPr>
            <sz val="8"/>
            <rFont val="Tahoma"/>
            <family val="2"/>
          </rPr>
          <t>Her registrerer du innntakskost totalt dersom denne er gitt i kroner (ikke beregnet ut fra DG/avanse)</t>
        </r>
      </text>
    </comment>
    <comment ref="D7" authorId="0">
      <text>
        <r>
          <rPr>
            <sz val="8"/>
            <rFont val="Tahoma"/>
            <family val="2"/>
          </rPr>
          <t>Dersom prosjektet binder omløpsmidler f.eks varer i hele levetiden registrerer du det her</t>
        </r>
      </text>
    </comment>
    <comment ref="J7" authorId="0">
      <text>
        <r>
          <rPr>
            <sz val="8"/>
            <rFont val="Tahoma"/>
            <family val="2"/>
          </rPr>
          <t>Her registrerer du kostnader som påløper før salget oppgitt per enhet</t>
        </r>
      </text>
    </comment>
    <comment ref="K7" authorId="0">
      <text>
        <r>
          <rPr>
            <sz val="8"/>
            <rFont val="Tahoma"/>
            <family val="2"/>
          </rPr>
          <t>Her registrerer du kostnader som påløper før salget oppgitt totalt</t>
        </r>
      </text>
    </comment>
    <comment ref="D8" authorId="0">
      <text>
        <r>
          <rPr>
            <sz val="8"/>
            <rFont val="Tahoma"/>
            <family val="2"/>
          </rPr>
          <t>Her registrerer du antatt lagringstid dersom du planlegger å ha varelager</t>
        </r>
      </text>
    </comment>
    <comment ref="I8" authorId="0">
      <text>
        <r>
          <rPr>
            <sz val="8"/>
            <rFont val="Tahoma"/>
            <family val="2"/>
          </rPr>
          <t>Her registrerer du hvor mange dager før salget kostnadene på linjen over påløper</t>
        </r>
      </text>
    </comment>
    <comment ref="D9" authorId="0">
      <text>
        <r>
          <rPr>
            <sz val="8"/>
            <rFont val="Tahoma"/>
            <family val="2"/>
          </rPr>
          <t>Dersom hele eller deler av salget foregår på kreditt registrerer du planlagt kredittid her</t>
        </r>
      </text>
    </comment>
    <comment ref="I9" authorId="0">
      <text>
        <r>
          <rPr>
            <sz val="8"/>
            <rFont val="Tahoma"/>
            <family val="2"/>
          </rPr>
          <t>Du må registrere antall solgte enheter her dersom du oppgir pris og inntakskost per enhet</t>
        </r>
      </text>
    </comment>
    <comment ref="D10" authorId="0">
      <text>
        <r>
          <rPr>
            <sz val="8"/>
            <rFont val="Tahoma"/>
            <family val="2"/>
          </rPr>
          <t>Dersom du ønsker å beregne varekostnaden ut fra dekningsgrad/ bruttofortjeneste registrerer du % her</t>
        </r>
      </text>
    </comment>
    <comment ref="I10" authorId="0">
      <text>
        <r>
          <rPr>
            <sz val="8"/>
            <rFont val="Tahoma"/>
            <family val="2"/>
          </rPr>
          <t>Dersom deler av salget er på kreditt, registerer du andelen her</t>
        </r>
      </text>
    </comment>
    <comment ref="D11" authorId="0">
      <text>
        <r>
          <rPr>
            <sz val="8"/>
            <rFont val="Tahoma"/>
            <family val="2"/>
          </rPr>
          <t>Dersom du ønsker å beregne varekostnaden ut fra avanse registrerer du % her</t>
        </r>
      </text>
    </comment>
    <comment ref="I11" authorId="0">
      <text>
        <r>
          <rPr>
            <sz val="8"/>
            <rFont val="Tahoma"/>
            <family val="2"/>
          </rPr>
          <t>Dersom deler av innkjøpet er på kreditt, registerer du andelen her</t>
        </r>
      </text>
    </comment>
    <comment ref="D13" authorId="0">
      <text>
        <r>
          <rPr>
            <sz val="8"/>
            <rFont val="Tahoma"/>
            <family val="2"/>
          </rPr>
          <t>Her registrerer du hvor mange dager per år du vil regne med. Noen regner med 360 andre med 365 dager per år</t>
        </r>
      </text>
    </comment>
    <comment ref="D19" authorId="0">
      <text>
        <r>
          <rPr>
            <sz val="8"/>
            <rFont val="Tahoma"/>
            <family val="2"/>
          </rPr>
          <t>Her registrerer du planlagt kredittid fra leverandørene i dager</t>
        </r>
      </text>
    </comment>
    <comment ref="I16" authorId="0">
      <text>
        <r>
          <rPr>
            <sz val="8"/>
            <rFont val="Tahoma"/>
            <family val="2"/>
          </rPr>
          <t>Dersom du legger inn en rabattprosent her beregner modellen effektiv rente ved f.eks å ikke kjøpe kontant</t>
        </r>
      </text>
    </comment>
    <comment ref="D17" authorId="0">
      <text>
        <r>
          <rPr>
            <sz val="8"/>
            <rFont val="Tahoma"/>
            <family val="2"/>
          </rPr>
          <t>Her registrerer du kronebeløpet du planlegger å låne langsiktig</t>
        </r>
      </text>
    </comment>
    <comment ref="I17" authorId="0">
      <text>
        <r>
          <rPr>
            <sz val="8"/>
            <rFont val="Tahoma"/>
            <family val="2"/>
          </rPr>
          <t>Her registrerer du et tall fra 0 til det antall dager du maks. kan vente med å betale for å oppnå rabatt.</t>
        </r>
      </text>
    </comment>
    <comment ref="D16" authorId="0">
      <text>
        <r>
          <rPr>
            <sz val="8"/>
            <rFont val="Tahoma"/>
            <family val="2"/>
          </rPr>
          <t>Her registrerer du planlagt egenkapital-finansiering i kroner</t>
        </r>
      </text>
    </comment>
    <comment ref="I18" authorId="0">
      <text>
        <r>
          <rPr>
            <sz val="8"/>
            <rFont val="Tahoma"/>
            <family val="2"/>
          </rPr>
          <t>Her registrerer du den effektive renten på kassekreditten for sammenligningsformål</t>
        </r>
      </text>
    </comment>
    <comment ref="D18" authorId="0">
      <text>
        <r>
          <rPr>
            <sz val="8"/>
            <rFont val="Tahoma"/>
            <family val="2"/>
          </rPr>
          <t>Her kan du evt. registrere hvor stort kronebeløp som skal finansieres over driften</t>
        </r>
      </text>
    </comment>
    <comment ref="I12" authorId="1">
      <text>
        <r>
          <rPr>
            <sz val="8"/>
            <rFont val="Tahoma"/>
            <family val="2"/>
          </rPr>
          <t>Dersom en ønsker å beregne kapitalbehovet ekskl. mva, settes denne til 0</t>
        </r>
      </text>
    </comment>
  </commentList>
</comments>
</file>

<file path=xl/sharedStrings.xml><?xml version="1.0" encoding="utf-8"?>
<sst xmlns="http://schemas.openxmlformats.org/spreadsheetml/2006/main" count="51" uniqueCount="51">
  <si>
    <t>Beregning av kapitalbehov og oppsett av finansieringsplan</t>
  </si>
  <si>
    <t>Navn/oppgavenummer:</t>
  </si>
  <si>
    <t>per enhet</t>
  </si>
  <si>
    <t>totalt</t>
  </si>
  <si>
    <t>Salgspris/omsetning:</t>
  </si>
  <si>
    <t>Investeringer i utstyr:</t>
  </si>
  <si>
    <t>Beregnet inntakskost/varekostnad:</t>
  </si>
  <si>
    <t>Oppstart-/driftskostnader:</t>
  </si>
  <si>
    <t>Manuell reg. av inntakskost/varekostn.:</t>
  </si>
  <si>
    <t>Binding av omløpsmidler:</t>
  </si>
  <si>
    <t>Kostnader som påløper før salget:</t>
  </si>
  <si>
    <t>Gjennomsnittlig lagringstid varelager:</t>
  </si>
  <si>
    <t>Hvor mange dager før?:</t>
  </si>
  <si>
    <t>avrunding</t>
  </si>
  <si>
    <t>Gjennomsnittlig kredittid til kundene:</t>
  </si>
  <si>
    <t>Antall solgte enheter per år:</t>
  </si>
  <si>
    <t>Dekningsgrad/bruttofortjeneste:</t>
  </si>
  <si>
    <t>Andel kredittsalg:</t>
  </si>
  <si>
    <t>Avanse:</t>
  </si>
  <si>
    <t>Andel kredittkjøp:</t>
  </si>
  <si>
    <t>Mva-%:</t>
  </si>
  <si>
    <t>Antall dager per år:</t>
  </si>
  <si>
    <t>Avrunding til nærmeste (velg tall):</t>
  </si>
  <si>
    <t>Finansieringsplan</t>
  </si>
  <si>
    <t>Beregning av effektiv rente ved leverandørkreditt når det gis rabett</t>
  </si>
  <si>
    <t>Evt. leverandørrabatt i prosent:</t>
  </si>
  <si>
    <t>Finansiering med langsiktige lån og kreditter:</t>
  </si>
  <si>
    <t>Maks. kredittid for å oppnå rabatt:</t>
  </si>
  <si>
    <t>Finansiering med egenkapital:</t>
  </si>
  <si>
    <t>Effektiv rente ved kassekreditt:</t>
  </si>
  <si>
    <t>Beregninger</t>
  </si>
  <si>
    <t>Kroner</t>
  </si>
  <si>
    <t>% - andel</t>
  </si>
  <si>
    <t>Kapitalbehov:</t>
  </si>
  <si>
    <t>Binding av omløpsmidler</t>
  </si>
  <si>
    <t>Varelager</t>
  </si>
  <si>
    <t>Kostnader som påløper før salget</t>
  </si>
  <si>
    <t>Kundefordringer</t>
  </si>
  <si>
    <t>Sum kapitalbehov</t>
  </si>
  <si>
    <t>Finaniseringsplan:</t>
  </si>
  <si>
    <t>Finansiering med leverandørkreditt</t>
  </si>
  <si>
    <t>Finansiering med langsiktige lån og kreditter</t>
  </si>
  <si>
    <t>Finansiering med egenkapital</t>
  </si>
  <si>
    <t>Sum finansiering</t>
  </si>
  <si>
    <t>Restkapitalbehov</t>
  </si>
  <si>
    <t>Inndata:</t>
  </si>
  <si>
    <t>%</t>
  </si>
  <si>
    <t>Kr</t>
  </si>
  <si>
    <t>Finansiering gjennom leverandørkreditt;</t>
  </si>
  <si>
    <t>Finansiering gjennom kortsiktige lån/driften:</t>
  </si>
  <si>
    <t>Finansiering med gjennom kortsiktige lån/driften</t>
  </si>
</sst>
</file>

<file path=xl/styles.xml><?xml version="1.0" encoding="utf-8"?>
<styleSheet xmlns="http://schemas.openxmlformats.org/spreadsheetml/2006/main">
  <numFmts count="3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General\ &quot;dg&quot;"/>
    <numFmt numFmtId="173" formatCode="0.0\ %"/>
    <numFmt numFmtId="174" formatCode="0.000\ %"/>
    <numFmt numFmtId="175" formatCode="0.0000\ %"/>
    <numFmt numFmtId="176" formatCode="0.0\ %;;"/>
    <numFmt numFmtId="177" formatCode="#,##0_ ;[Red]\-#,##0\ "/>
    <numFmt numFmtId="178" formatCode="General_)"/>
    <numFmt numFmtId="179" formatCode="0\ %;;"/>
    <numFmt numFmtId="180" formatCode="#,##0_);[Red]\-\ #,##0"/>
    <numFmt numFmtId="181" formatCode="#,##0_);[Red]\-\ #,##0_)"/>
    <numFmt numFmtId="182" formatCode="0.0\ %;[Red]\-\ 0.0\ %"/>
    <numFmt numFmtId="183" formatCode="#,##0;[Red]\-\ #,##0"/>
    <numFmt numFmtId="184" formatCode="0.0\ %;[Red]\-\ 0.0\ %;;"/>
    <numFmt numFmtId="185" formatCode="#,##0;[Red]\-\ #,##0;;"/>
    <numFmt numFmtId="186" formatCode="General\ &quot;kr&quot;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9"/>
      <color indexed="12"/>
      <name val="Arial"/>
      <family val="2"/>
    </font>
    <font>
      <sz val="9"/>
      <color indexed="3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color indexed="18"/>
      <name val="Arial"/>
      <family val="2"/>
    </font>
    <font>
      <i/>
      <sz val="9"/>
      <name val="Arial"/>
      <family val="2"/>
    </font>
    <font>
      <sz val="11"/>
      <color indexed="22"/>
      <name val="Arial"/>
      <family val="2"/>
    </font>
    <font>
      <i/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/>
      <protection/>
    </xf>
    <xf numFmtId="0" fontId="4" fillId="34" borderId="0" xfId="0" applyFont="1" applyFill="1" applyBorder="1" applyAlignment="1">
      <alignment horizontal="centerContinuous"/>
    </xf>
    <xf numFmtId="0" fontId="0" fillId="34" borderId="0" xfId="0" applyFont="1" applyFill="1" applyBorder="1" applyAlignment="1">
      <alignment horizontal="centerContinuous"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Alignment="1">
      <alignment horizontal="centerContinuous"/>
    </xf>
    <xf numFmtId="0" fontId="6" fillId="35" borderId="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centerContinuous" vertical="center"/>
    </xf>
    <xf numFmtId="0" fontId="8" fillId="34" borderId="0" xfId="0" applyFont="1" applyFill="1" applyBorder="1" applyAlignment="1">
      <alignment horizontal="centerContinuous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 quotePrefix="1">
      <alignment horizontal="right"/>
    </xf>
    <xf numFmtId="38" fontId="11" fillId="36" borderId="11" xfId="0" applyNumberFormat="1" applyFont="1" applyFill="1" applyBorder="1" applyAlignment="1" applyProtection="1">
      <alignment/>
      <protection locked="0"/>
    </xf>
    <xf numFmtId="0" fontId="8" fillId="34" borderId="0" xfId="0" applyFont="1" applyFill="1" applyBorder="1" applyAlignment="1" quotePrefix="1">
      <alignment horizontal="left"/>
    </xf>
    <xf numFmtId="0" fontId="8" fillId="34" borderId="0" xfId="0" applyFont="1" applyFill="1" applyBorder="1" applyAlignment="1">
      <alignment horizontal="center"/>
    </xf>
    <xf numFmtId="38" fontId="11" fillId="36" borderId="12" xfId="0" applyNumberFormat="1" applyFont="1" applyFill="1" applyBorder="1" applyAlignment="1" applyProtection="1">
      <alignment/>
      <protection locked="0"/>
    </xf>
    <xf numFmtId="172" fontId="11" fillId="36" borderId="11" xfId="0" applyNumberFormat="1" applyFont="1" applyFill="1" applyBorder="1" applyAlignment="1" applyProtection="1">
      <alignment/>
      <protection locked="0"/>
    </xf>
    <xf numFmtId="0" fontId="8" fillId="34" borderId="0" xfId="0" applyFont="1" applyFill="1" applyBorder="1" applyAlignment="1">
      <alignment horizontal="right"/>
    </xf>
    <xf numFmtId="173" fontId="11" fillId="36" borderId="11" xfId="46" applyNumberFormat="1" applyFont="1" applyFill="1" applyBorder="1" applyAlignment="1" applyProtection="1">
      <alignment/>
      <protection locked="0"/>
    </xf>
    <xf numFmtId="3" fontId="11" fillId="36" borderId="11" xfId="0" applyNumberFormat="1" applyFont="1" applyFill="1" applyBorder="1" applyAlignment="1" applyProtection="1">
      <alignment/>
      <protection locked="0"/>
    </xf>
    <xf numFmtId="9" fontId="11" fillId="36" borderId="11" xfId="46" applyFont="1" applyFill="1" applyBorder="1" applyAlignment="1" applyProtection="1">
      <alignment/>
      <protection locked="0"/>
    </xf>
    <xf numFmtId="9" fontId="11" fillId="36" borderId="13" xfId="46" applyFont="1" applyFill="1" applyBorder="1" applyAlignment="1" applyProtection="1">
      <alignment horizontal="right"/>
      <protection locked="0"/>
    </xf>
    <xf numFmtId="38" fontId="11" fillId="36" borderId="13" xfId="0" applyNumberFormat="1" applyFont="1" applyFill="1" applyBorder="1" applyAlignment="1" applyProtection="1">
      <alignment/>
      <protection locked="0"/>
    </xf>
    <xf numFmtId="0" fontId="8" fillId="34" borderId="0" xfId="0" applyFont="1" applyFill="1" applyAlignment="1">
      <alignment/>
    </xf>
    <xf numFmtId="0" fontId="8" fillId="35" borderId="14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9" fontId="8" fillId="34" borderId="0" xfId="0" applyNumberFormat="1" applyFont="1" applyFill="1" applyAlignment="1">
      <alignment/>
    </xf>
    <xf numFmtId="0" fontId="8" fillId="35" borderId="16" xfId="0" applyFont="1" applyFill="1" applyBorder="1" applyAlignment="1" quotePrefix="1">
      <alignment horizontal="left"/>
    </xf>
    <xf numFmtId="0" fontId="8" fillId="35" borderId="0" xfId="0" applyFont="1" applyFill="1" applyBorder="1" applyAlignment="1">
      <alignment horizontal="right"/>
    </xf>
    <xf numFmtId="0" fontId="8" fillId="35" borderId="17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38" fontId="11" fillId="34" borderId="0" xfId="0" applyNumberFormat="1" applyFont="1" applyFill="1" applyBorder="1" applyAlignment="1" applyProtection="1">
      <alignment/>
      <protection locked="0"/>
    </xf>
    <xf numFmtId="0" fontId="5" fillId="34" borderId="0" xfId="0" applyFont="1" applyFill="1" applyBorder="1" applyAlignment="1">
      <alignment horizontal="centerContinuous"/>
    </xf>
    <xf numFmtId="0" fontId="8" fillId="35" borderId="18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8" fillId="35" borderId="15" xfId="0" applyFont="1" applyFill="1" applyBorder="1" applyAlignment="1">
      <alignment horizontal="right"/>
    </xf>
    <xf numFmtId="0" fontId="6" fillId="35" borderId="15" xfId="0" applyFont="1" applyFill="1" applyBorder="1" applyAlignment="1">
      <alignment horizontal="right"/>
    </xf>
    <xf numFmtId="38" fontId="8" fillId="35" borderId="0" xfId="0" applyNumberFormat="1" applyFont="1" applyFill="1" applyBorder="1" applyAlignment="1">
      <alignment/>
    </xf>
    <xf numFmtId="38" fontId="8" fillId="35" borderId="10" xfId="0" applyNumberFormat="1" applyFont="1" applyFill="1" applyBorder="1" applyAlignment="1">
      <alignment/>
    </xf>
    <xf numFmtId="176" fontId="9" fillId="35" borderId="0" xfId="0" applyNumberFormat="1" applyFont="1" applyFill="1" applyBorder="1" applyAlignment="1">
      <alignment horizontal="right"/>
    </xf>
    <xf numFmtId="0" fontId="8" fillId="35" borderId="20" xfId="0" applyFont="1" applyFill="1" applyBorder="1" applyAlignment="1">
      <alignment/>
    </xf>
    <xf numFmtId="0" fontId="8" fillId="35" borderId="17" xfId="0" applyFont="1" applyFill="1" applyBorder="1" applyAlignment="1" quotePrefix="1">
      <alignment horizontal="left"/>
    </xf>
    <xf numFmtId="176" fontId="9" fillId="35" borderId="10" xfId="46" applyNumberFormat="1" applyFont="1" applyFill="1" applyBorder="1" applyAlignment="1">
      <alignment horizontal="right"/>
    </xf>
    <xf numFmtId="0" fontId="8" fillId="35" borderId="21" xfId="0" applyFont="1" applyFill="1" applyBorder="1" applyAlignment="1">
      <alignment/>
    </xf>
    <xf numFmtId="38" fontId="8" fillId="35" borderId="15" xfId="0" applyNumberFormat="1" applyFont="1" applyFill="1" applyBorder="1" applyAlignment="1">
      <alignment/>
    </xf>
    <xf numFmtId="38" fontId="8" fillId="35" borderId="19" xfId="0" applyNumberFormat="1" applyFont="1" applyFill="1" applyBorder="1" applyAlignment="1">
      <alignment/>
    </xf>
    <xf numFmtId="38" fontId="11" fillId="36" borderId="22" xfId="0" applyNumberFormat="1" applyFont="1" applyFill="1" applyBorder="1" applyAlignment="1" applyProtection="1">
      <alignment/>
      <protection locked="0"/>
    </xf>
    <xf numFmtId="0" fontId="8" fillId="34" borderId="0" xfId="0" applyFont="1" applyFill="1" applyBorder="1" applyAlignment="1" quotePrefix="1">
      <alignment horizontal="center"/>
    </xf>
    <xf numFmtId="38" fontId="11" fillId="36" borderId="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1" fillId="36" borderId="22" xfId="0" applyFont="1" applyFill="1" applyBorder="1" applyAlignment="1" applyProtection="1">
      <alignment/>
      <protection locked="0"/>
    </xf>
    <xf numFmtId="0" fontId="11" fillId="36" borderId="11" xfId="0" applyFont="1" applyFill="1" applyBorder="1" applyAlignment="1" applyProtection="1">
      <alignment/>
      <protection locked="0"/>
    </xf>
    <xf numFmtId="9" fontId="11" fillId="36" borderId="13" xfId="46" applyFont="1" applyFill="1" applyBorder="1" applyAlignment="1" applyProtection="1">
      <alignment/>
      <protection locked="0"/>
    </xf>
    <xf numFmtId="0" fontId="13" fillId="35" borderId="14" xfId="0" applyFont="1" applyFill="1" applyBorder="1" applyAlignment="1">
      <alignment/>
    </xf>
    <xf numFmtId="0" fontId="13" fillId="35" borderId="15" xfId="0" applyFont="1" applyFill="1" applyBorder="1" applyAlignment="1">
      <alignment/>
    </xf>
    <xf numFmtId="38" fontId="13" fillId="35" borderId="15" xfId="0" applyNumberFormat="1" applyFont="1" applyFill="1" applyBorder="1" applyAlignment="1">
      <alignment horizontal="right"/>
    </xf>
    <xf numFmtId="0" fontId="13" fillId="35" borderId="23" xfId="0" applyFont="1" applyFill="1" applyBorder="1" applyAlignment="1">
      <alignment horizontal="right"/>
    </xf>
    <xf numFmtId="173" fontId="8" fillId="35" borderId="23" xfId="46" applyNumberFormat="1" applyFont="1" applyFill="1" applyBorder="1" applyAlignment="1">
      <alignment/>
    </xf>
    <xf numFmtId="173" fontId="8" fillId="35" borderId="20" xfId="46" applyNumberFormat="1" applyFont="1" applyFill="1" applyBorder="1" applyAlignment="1">
      <alignment/>
    </xf>
    <xf numFmtId="173" fontId="8" fillId="35" borderId="21" xfId="46" applyNumberFormat="1" applyFont="1" applyFill="1" applyBorder="1" applyAlignment="1">
      <alignment/>
    </xf>
    <xf numFmtId="173" fontId="8" fillId="35" borderId="12" xfId="46" applyNumberFormat="1" applyFont="1" applyFill="1" applyBorder="1" applyAlignment="1">
      <alignment/>
    </xf>
    <xf numFmtId="38" fontId="12" fillId="34" borderId="0" xfId="0" applyNumberFormat="1" applyFont="1" applyFill="1" applyBorder="1" applyAlignment="1" applyProtection="1">
      <alignment/>
      <protection/>
    </xf>
    <xf numFmtId="0" fontId="10" fillId="36" borderId="18" xfId="0" applyFont="1" applyFill="1" applyBorder="1" applyAlignment="1" applyProtection="1">
      <alignment horizontal="left"/>
      <protection locked="0"/>
    </xf>
    <xf numFmtId="0" fontId="8" fillId="36" borderId="19" xfId="0" applyFont="1" applyFill="1" applyBorder="1" applyAlignment="1">
      <alignment horizontal="centerContinuous"/>
    </xf>
    <xf numFmtId="0" fontId="8" fillId="36" borderId="12" xfId="0" applyFont="1" applyFill="1" applyBorder="1" applyAlignment="1">
      <alignment horizontal="centerContinuous"/>
    </xf>
    <xf numFmtId="0" fontId="15" fillId="34" borderId="0" xfId="0" applyFont="1" applyFill="1" applyBorder="1" applyAlignment="1">
      <alignment/>
    </xf>
    <xf numFmtId="173" fontId="11" fillId="36" borderId="22" xfId="46" applyNumberFormat="1" applyFont="1" applyFill="1" applyBorder="1" applyAlignment="1" applyProtection="1">
      <alignment/>
      <protection locked="0"/>
    </xf>
    <xf numFmtId="0" fontId="5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/>
    </xf>
    <xf numFmtId="172" fontId="11" fillId="36" borderId="24" xfId="0" applyNumberFormat="1" applyFont="1" applyFill="1" applyBorder="1" applyAlignment="1" applyProtection="1">
      <alignment/>
      <protection locked="0"/>
    </xf>
    <xf numFmtId="0" fontId="16" fillId="35" borderId="14" xfId="0" applyFont="1" applyFill="1" applyBorder="1" applyAlignment="1">
      <alignment/>
    </xf>
    <xf numFmtId="0" fontId="8" fillId="35" borderId="18" xfId="0" applyFont="1" applyFill="1" applyBorder="1" applyAlignment="1" quotePrefix="1">
      <alignment horizontal="left"/>
    </xf>
    <xf numFmtId="0" fontId="8" fillId="35" borderId="19" xfId="0" applyFont="1" applyFill="1" applyBorder="1" applyAlignment="1">
      <alignment horizontal="right"/>
    </xf>
    <xf numFmtId="0" fontId="6" fillId="35" borderId="19" xfId="0" applyFont="1" applyFill="1" applyBorder="1" applyAlignment="1">
      <alignment horizontal="right"/>
    </xf>
    <xf numFmtId="0" fontId="16" fillId="35" borderId="14" xfId="0" applyFont="1" applyFill="1" applyBorder="1" applyAlignment="1">
      <alignment horizontal="left"/>
    </xf>
    <xf numFmtId="182" fontId="8" fillId="35" borderId="21" xfId="46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0" fontId="17" fillId="34" borderId="0" xfId="0" applyFont="1" applyFill="1" applyAlignment="1">
      <alignment/>
    </xf>
    <xf numFmtId="182" fontId="8" fillId="0" borderId="0" xfId="0" applyNumberFormat="1" applyFont="1" applyBorder="1" applyAlignment="1">
      <alignment/>
    </xf>
    <xf numFmtId="182" fontId="8" fillId="0" borderId="10" xfId="0" applyNumberFormat="1" applyFont="1" applyBorder="1" applyAlignment="1">
      <alignment/>
    </xf>
    <xf numFmtId="0" fontId="8" fillId="0" borderId="19" xfId="0" applyFont="1" applyBorder="1" applyAlignment="1">
      <alignment/>
    </xf>
    <xf numFmtId="182" fontId="8" fillId="0" borderId="19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20" xfId="0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0" fontId="14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1" xfId="0" applyFont="1" applyBorder="1" applyAlignment="1">
      <alignment horizontal="right"/>
    </xf>
    <xf numFmtId="0" fontId="18" fillId="0" borderId="0" xfId="0" applyFont="1" applyBorder="1" applyAlignment="1">
      <alignment/>
    </xf>
    <xf numFmtId="181" fontId="8" fillId="35" borderId="0" xfId="0" applyNumberFormat="1" applyFont="1" applyFill="1" applyBorder="1" applyAlignment="1">
      <alignment/>
    </xf>
    <xf numFmtId="182" fontId="8" fillId="35" borderId="20" xfId="46" applyNumberFormat="1" applyFont="1" applyFill="1" applyBorder="1" applyAlignment="1">
      <alignment/>
    </xf>
    <xf numFmtId="184" fontId="8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10" xfId="0" applyNumberFormat="1" applyFont="1" applyBorder="1" applyAlignment="1">
      <alignment/>
    </xf>
    <xf numFmtId="185" fontId="8" fillId="0" borderId="19" xfId="0" applyNumberFormat="1" applyFont="1" applyBorder="1" applyAlignment="1">
      <alignment/>
    </xf>
    <xf numFmtId="186" fontId="4" fillId="0" borderId="0" xfId="0" applyNumberFormat="1" applyFont="1" applyAlignment="1">
      <alignment/>
    </xf>
    <xf numFmtId="0" fontId="0" fillId="34" borderId="0" xfId="0" applyFont="1" applyFill="1" applyBorder="1" applyAlignment="1">
      <alignment horizontal="centerContinuous"/>
    </xf>
    <xf numFmtId="9" fontId="11" fillId="36" borderId="23" xfId="46" applyFont="1" applyFill="1" applyBorder="1" applyAlignment="1" applyProtection="1">
      <alignment/>
      <protection locked="0"/>
    </xf>
    <xf numFmtId="9" fontId="11" fillId="36" borderId="20" xfId="46" applyFont="1" applyFill="1" applyBorder="1" applyAlignment="1" applyProtection="1">
      <alignment/>
      <protection locked="0"/>
    </xf>
    <xf numFmtId="9" fontId="11" fillId="36" borderId="21" xfId="46" applyFont="1" applyFill="1" applyBorder="1" applyAlignment="1" applyProtection="1">
      <alignment/>
      <protection locked="0"/>
    </xf>
    <xf numFmtId="0" fontId="11" fillId="36" borderId="24" xfId="0" applyFont="1" applyFill="1" applyBorder="1" applyAlignment="1" applyProtection="1">
      <alignment/>
      <protection locked="0"/>
    </xf>
    <xf numFmtId="172" fontId="11" fillId="36" borderId="13" xfId="0" applyNumberFormat="1" applyFont="1" applyFill="1" applyBorder="1" applyAlignment="1" applyProtection="1">
      <alignment/>
      <protection locked="0"/>
    </xf>
    <xf numFmtId="0" fontId="8" fillId="34" borderId="0" xfId="0" applyFont="1" applyFill="1" applyAlignment="1" quotePrefix="1">
      <alignment horizontal="left"/>
    </xf>
    <xf numFmtId="172" fontId="8" fillId="0" borderId="10" xfId="0" applyNumberFormat="1" applyFont="1" applyBorder="1" applyAlignment="1">
      <alignment horizontal="righ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S103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8.8515625" defaultRowHeight="12.75"/>
  <cols>
    <col min="1" max="1" width="5.421875" style="2" customWidth="1"/>
    <col min="2" max="3" width="8.8515625" style="2" customWidth="1"/>
    <col min="4" max="4" width="13.140625" style="2" customWidth="1"/>
    <col min="5" max="5" width="10.140625" style="2" customWidth="1"/>
    <col min="6" max="6" width="4.8515625" style="2" customWidth="1"/>
    <col min="7" max="7" width="8.8515625" style="2" customWidth="1"/>
    <col min="8" max="8" width="11.7109375" style="2" customWidth="1"/>
    <col min="9" max="9" width="10.140625" style="2" customWidth="1"/>
    <col min="10" max="10" width="8.8515625" style="2" customWidth="1"/>
    <col min="11" max="11" width="10.7109375" style="2" customWidth="1"/>
    <col min="12" max="17" width="8.8515625" style="2" customWidth="1"/>
    <col min="18" max="20" width="0" style="2" hidden="1" customWidth="1"/>
    <col min="21" max="16384" width="8.8515625" style="2" customWidth="1"/>
  </cols>
  <sheetData>
    <row r="1" spans="1:17" s="1" customFormat="1" ht="28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6.25" customHeight="1">
      <c r="A2" s="84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7"/>
      <c r="M2" s="7"/>
      <c r="N2" s="7"/>
      <c r="O2" s="7"/>
      <c r="P2" s="7"/>
      <c r="Q2" s="7"/>
    </row>
    <row r="3" spans="1:17" s="3" customFormat="1" ht="13.5" customHeight="1">
      <c r="A3" s="12"/>
      <c r="B3" s="13"/>
      <c r="C3" s="13"/>
      <c r="D3" s="21" t="s">
        <v>1</v>
      </c>
      <c r="E3" s="79"/>
      <c r="F3" s="80"/>
      <c r="G3" s="81"/>
      <c r="H3" s="14"/>
      <c r="I3" s="14"/>
      <c r="J3" s="18" t="s">
        <v>2</v>
      </c>
      <c r="K3" s="63" t="s">
        <v>3</v>
      </c>
      <c r="L3" s="8"/>
      <c r="M3" s="8"/>
      <c r="N3" s="8"/>
      <c r="O3" s="8"/>
      <c r="P3" s="8"/>
      <c r="Q3" s="8"/>
    </row>
    <row r="4" spans="1:17" ht="14.25">
      <c r="A4" s="14"/>
      <c r="B4" s="14"/>
      <c r="C4" s="14"/>
      <c r="D4" s="7"/>
      <c r="E4" s="7"/>
      <c r="F4" s="14"/>
      <c r="G4" s="17"/>
      <c r="H4" s="14"/>
      <c r="I4" s="15" t="s">
        <v>4</v>
      </c>
      <c r="J4" s="123"/>
      <c r="K4" s="19"/>
      <c r="L4" s="7"/>
      <c r="M4" s="7"/>
      <c r="N4" s="7"/>
      <c r="O4" s="7"/>
      <c r="P4" s="7"/>
      <c r="Q4" s="7"/>
    </row>
    <row r="5" spans="1:17" ht="14.25">
      <c r="A5" s="14"/>
      <c r="B5" s="14"/>
      <c r="C5" s="14"/>
      <c r="D5" s="15" t="s">
        <v>5</v>
      </c>
      <c r="E5" s="62"/>
      <c r="F5" s="14"/>
      <c r="G5" s="14"/>
      <c r="H5" s="14"/>
      <c r="I5" s="15" t="s">
        <v>6</v>
      </c>
      <c r="J5" s="78">
        <f>IF(J6=0,IF(E10&gt;0,J4*(1-E10),J4/(1+E11)),0)</f>
        <v>0</v>
      </c>
      <c r="K5" s="78">
        <f>IF(K6=0,IF(E10&gt;0,K4*(1-E10),K4/(1+E11)),0)</f>
        <v>0</v>
      </c>
      <c r="L5" s="7"/>
      <c r="M5" s="7"/>
      <c r="N5" s="7"/>
      <c r="O5" s="7"/>
      <c r="P5" s="7"/>
      <c r="Q5" s="7"/>
    </row>
    <row r="6" spans="1:17" ht="14.25">
      <c r="A6" s="14"/>
      <c r="B6" s="14"/>
      <c r="C6" s="14"/>
      <c r="D6" s="21" t="s">
        <v>7</v>
      </c>
      <c r="E6" s="16"/>
      <c r="F6" s="14"/>
      <c r="G6" s="14"/>
      <c r="H6" s="14"/>
      <c r="I6" s="15" t="s">
        <v>8</v>
      </c>
      <c r="J6" s="67"/>
      <c r="K6" s="62"/>
      <c r="L6" s="7"/>
      <c r="M6" s="7"/>
      <c r="N6" s="7"/>
      <c r="O6" s="7"/>
      <c r="P6" s="7"/>
      <c r="Q6" s="7"/>
    </row>
    <row r="7" spans="1:17" ht="14.25">
      <c r="A7" s="14"/>
      <c r="B7" s="14"/>
      <c r="C7" s="14"/>
      <c r="D7" s="15" t="s">
        <v>9</v>
      </c>
      <c r="E7" s="16"/>
      <c r="F7" s="14"/>
      <c r="G7" s="14"/>
      <c r="H7" s="14"/>
      <c r="I7" s="21" t="s">
        <v>10</v>
      </c>
      <c r="J7" s="68"/>
      <c r="K7" s="26"/>
      <c r="L7" s="7"/>
      <c r="M7" s="7"/>
      <c r="N7" s="7"/>
      <c r="O7" s="7"/>
      <c r="P7" s="7"/>
      <c r="Q7" s="7"/>
    </row>
    <row r="8" spans="1:18" ht="14.25">
      <c r="A8" s="14"/>
      <c r="B8" s="14"/>
      <c r="C8" s="14"/>
      <c r="D8" s="15" t="s">
        <v>11</v>
      </c>
      <c r="E8" s="20"/>
      <c r="F8" s="14"/>
      <c r="G8" s="14"/>
      <c r="H8" s="14"/>
      <c r="I8" s="21" t="s">
        <v>12</v>
      </c>
      <c r="J8" s="20"/>
      <c r="K8" s="14"/>
      <c r="L8" s="7"/>
      <c r="M8" s="7"/>
      <c r="N8" s="7"/>
      <c r="O8" s="7"/>
      <c r="P8" s="7"/>
      <c r="Q8" s="7"/>
      <c r="R8" s="2" t="s">
        <v>13</v>
      </c>
    </row>
    <row r="9" spans="1:18" ht="14.25">
      <c r="A9" s="7"/>
      <c r="B9" s="7"/>
      <c r="C9" s="7"/>
      <c r="D9" s="21" t="s">
        <v>14</v>
      </c>
      <c r="E9" s="20"/>
      <c r="F9" s="14"/>
      <c r="G9" s="14"/>
      <c r="H9" s="14"/>
      <c r="I9" s="15" t="s">
        <v>15</v>
      </c>
      <c r="J9" s="23"/>
      <c r="K9" s="14"/>
      <c r="L9" s="7"/>
      <c r="M9" s="7"/>
      <c r="N9" s="7"/>
      <c r="O9" s="7"/>
      <c r="P9" s="7"/>
      <c r="Q9" s="96">
        <v>1</v>
      </c>
      <c r="R9" s="118">
        <v>1</v>
      </c>
    </row>
    <row r="10" spans="1:19" ht="14.25">
      <c r="A10" s="7"/>
      <c r="B10" s="7"/>
      <c r="C10" s="7"/>
      <c r="D10" s="15" t="s">
        <v>16</v>
      </c>
      <c r="E10" s="24"/>
      <c r="F10" s="14"/>
      <c r="G10" s="14"/>
      <c r="H10" s="14"/>
      <c r="I10" s="21" t="s">
        <v>17</v>
      </c>
      <c r="J10" s="22">
        <v>1</v>
      </c>
      <c r="K10" s="14"/>
      <c r="L10" s="7"/>
      <c r="M10" s="7"/>
      <c r="N10" s="7"/>
      <c r="O10" s="7"/>
      <c r="P10" s="7"/>
      <c r="Q10" s="96">
        <v>2</v>
      </c>
      <c r="R10" s="118">
        <v>10</v>
      </c>
      <c r="S10" s="22">
        <v>1</v>
      </c>
    </row>
    <row r="11" spans="1:19" ht="14.25">
      <c r="A11" s="7"/>
      <c r="B11" s="7"/>
      <c r="C11" s="7"/>
      <c r="D11" s="21" t="s">
        <v>18</v>
      </c>
      <c r="E11" s="25"/>
      <c r="F11" s="14"/>
      <c r="G11" s="14"/>
      <c r="H11" s="14"/>
      <c r="I11" s="21" t="s">
        <v>19</v>
      </c>
      <c r="J11" s="22">
        <v>1</v>
      </c>
      <c r="K11" s="14"/>
      <c r="L11" s="7"/>
      <c r="M11" s="7"/>
      <c r="N11" s="7"/>
      <c r="O11" s="7"/>
      <c r="P11" s="7"/>
      <c r="Q11" s="96">
        <v>3</v>
      </c>
      <c r="R11" s="118">
        <v>100</v>
      </c>
      <c r="S11" s="22">
        <v>1</v>
      </c>
    </row>
    <row r="12" spans="1:18" ht="14.25">
      <c r="A12" s="7"/>
      <c r="B12" s="7"/>
      <c r="C12" s="7"/>
      <c r="D12" s="7"/>
      <c r="E12" s="7"/>
      <c r="F12" s="14"/>
      <c r="G12" s="14"/>
      <c r="H12" s="14"/>
      <c r="I12" s="21" t="s">
        <v>20</v>
      </c>
      <c r="J12" s="69">
        <v>0.25</v>
      </c>
      <c r="K12" s="14"/>
      <c r="L12" s="7"/>
      <c r="M12" s="7"/>
      <c r="N12" s="7"/>
      <c r="O12" s="7"/>
      <c r="P12" s="7"/>
      <c r="Q12" s="7"/>
      <c r="R12" s="118">
        <v>1000</v>
      </c>
    </row>
    <row r="13" spans="1:17" ht="14.25" customHeight="1">
      <c r="A13" s="14"/>
      <c r="B13" s="14"/>
      <c r="C13" s="14"/>
      <c r="D13" s="21" t="s">
        <v>21</v>
      </c>
      <c r="E13" s="86">
        <v>360</v>
      </c>
      <c r="F13" s="14"/>
      <c r="G13" s="14"/>
      <c r="H13" s="14"/>
      <c r="I13" s="21" t="s">
        <v>22</v>
      </c>
      <c r="J13" s="64">
        <v>1</v>
      </c>
      <c r="K13" s="14"/>
      <c r="L13" s="7"/>
      <c r="M13" s="7"/>
      <c r="N13" s="7"/>
      <c r="O13" s="7"/>
      <c r="P13" s="7"/>
      <c r="Q13" s="7"/>
    </row>
    <row r="14" spans="1:17" ht="7.5" customHeight="1">
      <c r="A14" s="14"/>
      <c r="B14" s="14"/>
      <c r="C14" s="14"/>
      <c r="D14" s="7"/>
      <c r="E14" s="7"/>
      <c r="F14" s="14"/>
      <c r="G14" s="14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7.25" customHeight="1">
      <c r="A15" s="85" t="s">
        <v>23</v>
      </c>
      <c r="B15" s="48"/>
      <c r="C15" s="48"/>
      <c r="D15" s="48"/>
      <c r="E15" s="119" t="s">
        <v>47</v>
      </c>
      <c r="F15" s="119" t="s">
        <v>46</v>
      </c>
      <c r="G15" s="14"/>
      <c r="H15" s="119" t="s">
        <v>24</v>
      </c>
      <c r="I15" s="48"/>
      <c r="J15" s="48"/>
      <c r="K15" s="48"/>
      <c r="L15" s="7"/>
      <c r="M15" s="7"/>
      <c r="N15" s="7"/>
      <c r="O15" s="7"/>
      <c r="P15" s="7"/>
      <c r="Q15" s="7"/>
    </row>
    <row r="16" spans="1:17" ht="13.5" customHeight="1">
      <c r="A16" s="7"/>
      <c r="B16" s="14"/>
      <c r="C16" s="14"/>
      <c r="D16" s="21" t="s">
        <v>28</v>
      </c>
      <c r="E16" s="62"/>
      <c r="F16" s="120"/>
      <c r="G16" s="82"/>
      <c r="H16" s="14"/>
      <c r="I16" s="21" t="s">
        <v>25</v>
      </c>
      <c r="J16" s="83"/>
      <c r="K16" s="7"/>
      <c r="L16" s="7"/>
      <c r="M16" s="7"/>
      <c r="N16" s="7"/>
      <c r="O16" s="7"/>
      <c r="P16" s="7"/>
      <c r="Q16" s="7"/>
    </row>
    <row r="17" spans="1:17" ht="13.5" customHeight="1">
      <c r="A17" s="7"/>
      <c r="B17" s="14"/>
      <c r="C17" s="14"/>
      <c r="D17" s="21" t="s">
        <v>26</v>
      </c>
      <c r="E17" s="16"/>
      <c r="F17" s="121"/>
      <c r="G17" s="82"/>
      <c r="H17" s="14"/>
      <c r="I17" s="21" t="s">
        <v>27</v>
      </c>
      <c r="J17" s="20"/>
      <c r="K17" s="7"/>
      <c r="L17" s="7"/>
      <c r="M17" s="7"/>
      <c r="N17" s="7"/>
      <c r="O17" s="7"/>
      <c r="P17" s="7"/>
      <c r="Q17" s="7"/>
    </row>
    <row r="18" spans="1:17" ht="13.5" customHeight="1">
      <c r="A18" s="7"/>
      <c r="B18" s="14"/>
      <c r="C18" s="14"/>
      <c r="D18" s="15" t="s">
        <v>49</v>
      </c>
      <c r="E18" s="16"/>
      <c r="F18" s="122"/>
      <c r="G18" s="82"/>
      <c r="H18" s="14"/>
      <c r="I18" s="15" t="s">
        <v>29</v>
      </c>
      <c r="J18" s="69"/>
      <c r="K18" s="7"/>
      <c r="L18" s="7"/>
      <c r="M18" s="7"/>
      <c r="N18" s="7"/>
      <c r="O18" s="7"/>
      <c r="P18" s="7"/>
      <c r="Q18" s="7"/>
    </row>
    <row r="19" spans="1:17" ht="13.5" customHeight="1">
      <c r="A19" s="14"/>
      <c r="B19" s="14"/>
      <c r="C19" s="14"/>
      <c r="D19" s="15" t="s">
        <v>48</v>
      </c>
      <c r="E19" s="124"/>
      <c r="F19" s="12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4.25" customHeight="1">
      <c r="A20" s="14"/>
      <c r="B20" s="14"/>
      <c r="C20" s="14"/>
      <c r="D20" s="14"/>
      <c r="E20" s="14"/>
      <c r="F20" s="14"/>
      <c r="G20" s="14"/>
      <c r="H20" s="14"/>
      <c r="I20" s="21"/>
      <c r="J20" s="47"/>
      <c r="K20" s="14"/>
      <c r="L20" s="7"/>
      <c r="M20" s="7"/>
      <c r="N20" s="7"/>
      <c r="O20" s="7"/>
      <c r="P20" s="7"/>
      <c r="Q20" s="7"/>
    </row>
    <row r="21" spans="1:17" ht="14.25">
      <c r="A21" s="70" t="s">
        <v>30</v>
      </c>
      <c r="B21" s="71"/>
      <c r="C21" s="71"/>
      <c r="D21" s="71"/>
      <c r="E21" s="71"/>
      <c r="F21" s="71"/>
      <c r="G21" s="71"/>
      <c r="H21" s="72" t="s">
        <v>31</v>
      </c>
      <c r="I21" s="73" t="s">
        <v>32</v>
      </c>
      <c r="J21" s="27"/>
      <c r="K21" s="27"/>
      <c r="L21" s="7"/>
      <c r="M21" s="7"/>
      <c r="N21" s="7"/>
      <c r="O21" s="7"/>
      <c r="P21" s="7"/>
      <c r="Q21" s="7"/>
    </row>
    <row r="22" spans="1:17" ht="14.25">
      <c r="A22" s="87" t="s">
        <v>33</v>
      </c>
      <c r="B22" s="71"/>
      <c r="C22" s="71"/>
      <c r="D22" s="71"/>
      <c r="E22" s="71"/>
      <c r="F22" s="71"/>
      <c r="G22" s="71"/>
      <c r="H22" s="72"/>
      <c r="I22" s="73"/>
      <c r="J22" s="27"/>
      <c r="K22" s="27"/>
      <c r="L22" s="7"/>
      <c r="M22" s="7"/>
      <c r="N22" s="7"/>
      <c r="O22" s="7"/>
      <c r="P22" s="7"/>
      <c r="Q22" s="7"/>
    </row>
    <row r="23" spans="1:17" ht="14.25">
      <c r="A23" s="30" t="str">
        <f>D5</f>
        <v>Investeringer i utstyr:</v>
      </c>
      <c r="B23" s="31"/>
      <c r="C23" s="31"/>
      <c r="D23" s="31"/>
      <c r="E23" s="31"/>
      <c r="F23" s="31"/>
      <c r="G23" s="31"/>
      <c r="H23" s="53">
        <f>ROUND(E5,-J13+1)</f>
        <v>0</v>
      </c>
      <c r="I23" s="75">
        <f aca="true" t="shared" si="0" ref="I23:I29">IF($H$29=0,"",H23/$H$29)</f>
      </c>
      <c r="J23" s="27"/>
      <c r="K23" s="27"/>
      <c r="L23" s="8"/>
      <c r="M23" s="7"/>
      <c r="N23" s="7"/>
      <c r="O23" s="7"/>
      <c r="P23" s="7"/>
      <c r="Q23" s="7"/>
    </row>
    <row r="24" spans="1:17" ht="14.25">
      <c r="A24" s="30" t="str">
        <f>D6</f>
        <v>Oppstart-/driftskostnader:</v>
      </c>
      <c r="B24" s="31"/>
      <c r="C24" s="31"/>
      <c r="D24" s="31"/>
      <c r="E24" s="31"/>
      <c r="F24" s="31"/>
      <c r="G24" s="31"/>
      <c r="H24" s="53">
        <f>ROUND(E6,-J13+1)</f>
        <v>0</v>
      </c>
      <c r="I24" s="75">
        <f t="shared" si="0"/>
      </c>
      <c r="J24" s="32"/>
      <c r="K24" s="27"/>
      <c r="L24" s="8"/>
      <c r="M24" s="7"/>
      <c r="N24" s="7"/>
      <c r="O24" s="7"/>
      <c r="P24" s="7"/>
      <c r="Q24" s="7"/>
    </row>
    <row r="25" spans="1:17" ht="14.25">
      <c r="A25" s="33" t="s">
        <v>34</v>
      </c>
      <c r="B25" s="31"/>
      <c r="C25" s="31"/>
      <c r="D25" s="31"/>
      <c r="E25" s="31"/>
      <c r="F25" s="31"/>
      <c r="G25" s="31"/>
      <c r="H25" s="53">
        <f>ROUND(E7,-J13+1)</f>
        <v>0</v>
      </c>
      <c r="I25" s="75">
        <f t="shared" si="0"/>
      </c>
      <c r="J25" s="27"/>
      <c r="K25" s="27"/>
      <c r="L25" s="7"/>
      <c r="M25" s="7"/>
      <c r="N25" s="7"/>
      <c r="O25" s="7"/>
      <c r="P25" s="7"/>
      <c r="Q25" s="7"/>
    </row>
    <row r="26" spans="1:17" ht="14.25">
      <c r="A26" s="30" t="s">
        <v>35</v>
      </c>
      <c r="B26" s="31"/>
      <c r="C26" s="31"/>
      <c r="D26" s="31"/>
      <c r="E26" s="34"/>
      <c r="F26" s="34"/>
      <c r="G26" s="10">
        <f>IF(H26=0,"",IF(J5&gt;0,TEXT(J5,"#")&amp;"*"&amp;TEXT(J9,"#")&amp;"*"&amp;TEXT(E8,"#")&amp;"/"&amp;dager,IF(K5&gt;0,TEXT(K5,"#")&amp;"*"&amp;TEXT(E8,"#")&amp;"/"&amp;dager,IF(J6&gt;0,TEXT(J6,"#")&amp;"*"&amp;TEXT(J9,"#")&amp;"*"&amp;TEXT(E8,"#")&amp;"/"&amp;dager,IF(K6&gt;0,TEXT(K6,"#")&amp;"*"&amp;TEXT(E8,"#")&amp;"/"&amp;dager,"")))))</f>
      </c>
      <c r="H26" s="53">
        <f>ROUND(IF(J5&gt;0,J5*J9*E8/dager,IF(K5&gt;0,K5*E8/dager,IF(J6&gt;0,J6*J9*E8/dager,IF(K6&gt;0,K6*E8/dager,0)))),-J13+1)</f>
        <v>0</v>
      </c>
      <c r="I26" s="75">
        <f t="shared" si="0"/>
      </c>
      <c r="J26" s="27"/>
      <c r="K26" s="27"/>
      <c r="L26" s="7"/>
      <c r="M26" s="7"/>
      <c r="N26" s="7"/>
      <c r="O26" s="7"/>
      <c r="P26" s="7"/>
      <c r="Q26" s="7"/>
    </row>
    <row r="27" spans="1:17" ht="14.25">
      <c r="A27" s="30" t="s">
        <v>36</v>
      </c>
      <c r="B27" s="31"/>
      <c r="C27" s="31"/>
      <c r="D27" s="31"/>
      <c r="E27" s="34"/>
      <c r="F27" s="34"/>
      <c r="G27" s="10">
        <f>IF(H27=0,"",IF(J7&gt;0,TEXT(J7,"#")&amp;"*"&amp;TEXT(J9,"#")&amp;"*"&amp;TEXT(J8,"#")&amp;"/"&amp;dager,TEXT(K7,"#")&amp;"*"&amp;TEXT(J8,"#")&amp;"/"&amp;dager))</f>
      </c>
      <c r="H27" s="53">
        <f>ROUND(IF(J7&gt;0,J7*J9*J8/dager,K7*J8/dager),-J13+1)</f>
        <v>0</v>
      </c>
      <c r="I27" s="75">
        <f t="shared" si="0"/>
      </c>
      <c r="J27" s="27"/>
      <c r="K27" s="27"/>
      <c r="L27" s="7"/>
      <c r="M27" s="7"/>
      <c r="N27" s="7"/>
      <c r="O27" s="7"/>
      <c r="P27" s="7"/>
      <c r="Q27" s="7"/>
    </row>
    <row r="28" spans="1:17" ht="14.25">
      <c r="A28" s="35" t="s">
        <v>37</v>
      </c>
      <c r="B28" s="36"/>
      <c r="C28" s="36"/>
      <c r="D28" s="36"/>
      <c r="E28" s="37"/>
      <c r="F28" s="37"/>
      <c r="G28" s="11">
        <f>IF(H28=0,"",(IF(J4&gt;0,TEXT(J4,"#")&amp;"*"&amp;TEXT(J9,"#")&amp;"*"&amp;TEXT(J10,"0,00#")&amp;"*"&amp;TEXT(E9,"#")&amp;"/"&amp;dager&amp;"*"&amp;TEXT(1+J12,"#,0#"),IF(K4&gt;0,TEXT(K4,"#")&amp;"*"&amp;TEXT(J10,"0,00#")&amp;"*"&amp;TEXT(E9,"#")&amp;"/"&amp;dager&amp;"*"&amp;TEXT(1+J12,"#,0#"),TEXT(J6,"#")&amp;"*"&amp;TEXT(1+E11,",00#")&amp;"*"&amp;TEXT(J9,"#")&amp;"*"&amp;TEXT(J10,"0,00#")&amp;"*"&amp;TEXT(E9,"#")&amp;"/"&amp;dager&amp;"*"&amp;TEXT(1+J12,"#,0#")))))</f>
      </c>
      <c r="H28" s="54">
        <f>ROUND(IF(J4&gt;0,J4*J9*J10*E9/dager*(1+J12),IF(K4&gt;0,K4*J10*E9/dager*(1+J12),J6*(1+E11)*J9*J10*E9/dager*(1+J12))),-J13+1)</f>
        <v>0</v>
      </c>
      <c r="I28" s="76">
        <f t="shared" si="0"/>
      </c>
      <c r="J28" s="27"/>
      <c r="K28" s="27"/>
      <c r="L28" s="7"/>
      <c r="M28" s="7"/>
      <c r="N28" s="7"/>
      <c r="O28" s="7"/>
      <c r="P28" s="7"/>
      <c r="Q28" s="7"/>
    </row>
    <row r="29" spans="1:17" ht="14.25">
      <c r="A29" s="88" t="s">
        <v>38</v>
      </c>
      <c r="B29" s="50"/>
      <c r="C29" s="50"/>
      <c r="D29" s="50"/>
      <c r="E29" s="89"/>
      <c r="F29" s="89"/>
      <c r="G29" s="90"/>
      <c r="H29" s="61">
        <f>SUM(H23:H28)</f>
        <v>0</v>
      </c>
      <c r="I29" s="77">
        <f t="shared" si="0"/>
      </c>
      <c r="J29" s="27"/>
      <c r="K29" s="27"/>
      <c r="L29" s="7"/>
      <c r="M29" s="7"/>
      <c r="N29" s="7"/>
      <c r="O29" s="7"/>
      <c r="P29" s="7"/>
      <c r="Q29" s="7"/>
    </row>
    <row r="30" spans="1:17" ht="14.25">
      <c r="A30" s="91" t="s">
        <v>39</v>
      </c>
      <c r="B30" s="29"/>
      <c r="C30" s="29"/>
      <c r="D30" s="29"/>
      <c r="E30" s="51"/>
      <c r="F30" s="51"/>
      <c r="G30" s="52"/>
      <c r="H30" s="60"/>
      <c r="I30" s="74"/>
      <c r="J30" s="27"/>
      <c r="K30" s="27"/>
      <c r="L30" s="7"/>
      <c r="M30" s="7"/>
      <c r="N30" s="7"/>
      <c r="O30" s="7"/>
      <c r="P30" s="7"/>
      <c r="Q30" s="7"/>
    </row>
    <row r="31" spans="1:17" ht="14.25">
      <c r="A31" s="30" t="s">
        <v>42</v>
      </c>
      <c r="B31" s="31"/>
      <c r="C31" s="31"/>
      <c r="D31" s="31"/>
      <c r="E31" s="34"/>
      <c r="F31" s="34"/>
      <c r="G31" s="10"/>
      <c r="H31" s="53">
        <f>IF(F16&gt;0,$H$29*F16,E16)</f>
        <v>0</v>
      </c>
      <c r="I31" s="75">
        <f>IF($H$29=0,"",H31/$H$29)</f>
      </c>
      <c r="J31" s="27"/>
      <c r="K31" s="27"/>
      <c r="L31" s="7"/>
      <c r="M31" s="7"/>
      <c r="N31" s="7"/>
      <c r="O31" s="7"/>
      <c r="P31" s="7"/>
      <c r="Q31" s="7"/>
    </row>
    <row r="32" spans="1:17" ht="14.25">
      <c r="A32" s="30" t="s">
        <v>41</v>
      </c>
      <c r="B32" s="31"/>
      <c r="C32" s="31"/>
      <c r="D32" s="31"/>
      <c r="E32" s="34"/>
      <c r="F32" s="34"/>
      <c r="G32" s="10"/>
      <c r="H32" s="53">
        <f>IF(F17&gt;0,$H$29*F17,E17)</f>
        <v>0</v>
      </c>
      <c r="I32" s="75">
        <f>IF($H$29=0,"",H32/$H$29)</f>
      </c>
      <c r="J32" s="27"/>
      <c r="K32" s="27"/>
      <c r="L32" s="7"/>
      <c r="M32" s="7"/>
      <c r="N32" s="7"/>
      <c r="O32" s="7"/>
      <c r="P32" s="7"/>
      <c r="Q32" s="7"/>
    </row>
    <row r="33" spans="1:17" ht="14.25">
      <c r="A33" s="33" t="s">
        <v>50</v>
      </c>
      <c r="B33" s="31"/>
      <c r="C33" s="31"/>
      <c r="D33" s="31"/>
      <c r="E33" s="34"/>
      <c r="F33" s="34"/>
      <c r="G33" s="10"/>
      <c r="H33" s="53">
        <f>IF(F18&gt;0,$H$29*F18,E18)</f>
        <v>0</v>
      </c>
      <c r="I33" s="75">
        <f>IF($H$29=0,"",H33/$H$29)</f>
      </c>
      <c r="J33" s="27"/>
      <c r="K33" s="27"/>
      <c r="L33" s="7"/>
      <c r="M33" s="7"/>
      <c r="N33" s="7"/>
      <c r="O33" s="7"/>
      <c r="P33" s="7"/>
      <c r="Q33" s="7"/>
    </row>
    <row r="34" spans="1:17" ht="14.25">
      <c r="A34" s="30" t="s">
        <v>40</v>
      </c>
      <c r="B34" s="31"/>
      <c r="C34" s="31"/>
      <c r="D34" s="31"/>
      <c r="E34" s="34"/>
      <c r="F34" s="34"/>
      <c r="G34" s="10">
        <f>IF(H34=0,"",IF(J5&gt;0,TEXT(J5,"#")&amp;"*"&amp;TEXT(J9,"#")&amp;"*"&amp;TEXT(J11,"0,00#")&amp;"*"&amp;TEXT(E19,"#")&amp;"/"&amp;dager&amp;"*"&amp;TEXT(1+J12,"#,0#"),IF((K5+K6)=0,TEXT(J6,"#")&amp;"*"&amp;TEXT(J9,"#")&amp;"*"&amp;TEXT(J11,"0,00#")&amp;"*"&amp;TEXT(E19,"#")&amp;"/"&amp;dager&amp;"*"&amp;TEXT(1+J12,"#,0#"),TEXT((K5+K6),"#")&amp;"*"&amp;TEXT(J11,"0,00#")&amp;"*"&amp;TEXT(E19,"#")&amp;"/"&amp;dager&amp;"*"&amp;TEXT(1+J12,"#,0#"))))</f>
      </c>
      <c r="H34" s="53">
        <f>ROUND(IF(J5&gt;0,J5*J9*(1+J12)*J11*E19/dager,IF((K5+K6)=0,J6*J9*E19/dager*(1+J12)*J11,(K5+K6)*E19/dager*(1+J12)*J11)),-J13+1)</f>
        <v>0</v>
      </c>
      <c r="I34" s="75">
        <f>IF($H$29=0,"",H34/$H$29)</f>
      </c>
      <c r="J34" s="27"/>
      <c r="K34" s="27"/>
      <c r="L34" s="7"/>
      <c r="M34" s="7"/>
      <c r="N34" s="7"/>
      <c r="O34" s="7"/>
      <c r="P34" s="7"/>
      <c r="Q34" s="7"/>
    </row>
    <row r="35" spans="1:17" ht="14.25">
      <c r="A35" s="49" t="s">
        <v>43</v>
      </c>
      <c r="B35" s="50"/>
      <c r="C35" s="50"/>
      <c r="D35" s="50"/>
      <c r="E35" s="89"/>
      <c r="F35" s="89"/>
      <c r="G35" s="90"/>
      <c r="H35" s="61">
        <f>SUM(H31:H34)</f>
        <v>0</v>
      </c>
      <c r="I35" s="77">
        <f>IF(H29=0,"",H35/H29)</f>
      </c>
      <c r="J35" s="27"/>
      <c r="K35" s="27"/>
      <c r="L35" s="7"/>
      <c r="M35" s="7"/>
      <c r="N35" s="7"/>
      <c r="O35" s="7"/>
      <c r="P35" s="7"/>
      <c r="Q35" s="7"/>
    </row>
    <row r="36" spans="1:17" ht="7.5" customHeight="1">
      <c r="A36" s="28"/>
      <c r="B36" s="29"/>
      <c r="C36" s="29"/>
      <c r="D36" s="29"/>
      <c r="E36" s="51"/>
      <c r="F36" s="51"/>
      <c r="G36" s="52"/>
      <c r="H36" s="60"/>
      <c r="I36" s="74"/>
      <c r="J36" s="27"/>
      <c r="K36" s="27"/>
      <c r="L36" s="7"/>
      <c r="M36" s="7"/>
      <c r="N36" s="7"/>
      <c r="O36" s="7"/>
      <c r="P36" s="7"/>
      <c r="Q36" s="7"/>
    </row>
    <row r="37" spans="1:17" ht="14.25">
      <c r="A37" s="35" t="s">
        <v>44</v>
      </c>
      <c r="B37" s="36"/>
      <c r="C37" s="36"/>
      <c r="D37" s="36"/>
      <c r="E37" s="36"/>
      <c r="F37" s="36"/>
      <c r="G37" s="36"/>
      <c r="H37" s="54">
        <f>+H29-H35</f>
        <v>0</v>
      </c>
      <c r="I37" s="92">
        <f>IF($H$29=0,"",H37/$H$29)</f>
      </c>
      <c r="J37" s="27"/>
      <c r="K37" s="27"/>
      <c r="L37" s="7"/>
      <c r="M37" s="7"/>
      <c r="N37" s="7"/>
      <c r="O37" s="7"/>
      <c r="P37" s="7"/>
      <c r="Q37" s="7"/>
    </row>
    <row r="38" spans="1:17" ht="8.25" customHeight="1">
      <c r="A38" s="30"/>
      <c r="B38" s="31"/>
      <c r="C38" s="31"/>
      <c r="D38" s="31"/>
      <c r="E38" s="31"/>
      <c r="F38" s="31"/>
      <c r="G38" s="31"/>
      <c r="H38" s="112"/>
      <c r="I38" s="113"/>
      <c r="J38" s="27"/>
      <c r="K38" s="27"/>
      <c r="L38" s="7"/>
      <c r="M38" s="7"/>
      <c r="N38" s="7"/>
      <c r="O38" s="7"/>
      <c r="P38" s="7"/>
      <c r="Q38" s="7"/>
    </row>
    <row r="39" spans="1:17" ht="14.25">
      <c r="A39" s="33">
        <f>IF(E39=0,"","Effektiv rente ved bruk av kassekreditt")</f>
      </c>
      <c r="B39" s="31"/>
      <c r="C39" s="31"/>
      <c r="D39" s="31"/>
      <c r="E39" s="55">
        <f>J18</f>
        <v>0</v>
      </c>
      <c r="F39" s="31"/>
      <c r="G39" s="31"/>
      <c r="H39" s="31"/>
      <c r="I39" s="56"/>
      <c r="J39" s="27"/>
      <c r="K39" s="27"/>
      <c r="L39" s="7"/>
      <c r="M39" s="7"/>
      <c r="N39" s="7"/>
      <c r="O39" s="7"/>
      <c r="P39" s="7"/>
      <c r="Q39" s="7"/>
    </row>
    <row r="40" spans="1:17" ht="14.25">
      <c r="A40" s="57">
        <f>IF(E40=0,"","Effektiv rente ved bruk av leverandørkreditt")</f>
      </c>
      <c r="B40" s="36"/>
      <c r="C40" s="36"/>
      <c r="D40" s="36"/>
      <c r="E40" s="58">
        <f>IF((E19-J17)=0,0,((1+J16)^(dager/(E19-J17))-1))</f>
        <v>0</v>
      </c>
      <c r="F40" s="36"/>
      <c r="G40" s="36"/>
      <c r="H40" s="36"/>
      <c r="I40" s="59"/>
      <c r="J40" s="27"/>
      <c r="K40" s="27"/>
      <c r="L40" s="7"/>
      <c r="M40" s="7"/>
      <c r="N40" s="7"/>
      <c r="O40" s="7"/>
      <c r="P40" s="7"/>
      <c r="Q40" s="7"/>
    </row>
    <row r="41" spans="1:17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59" ht="14.25">
      <c r="A59" s="2" t="str">
        <f>"Navn/oppgavenummer: "&amp;IF(E3=0,"",E3)</f>
        <v>Navn/oppgavenummer: </v>
      </c>
    </row>
    <row r="61" spans="1:11" ht="23.25">
      <c r="A61" s="9" t="str">
        <f>IF(A2=0,"",A2&amp;"")</f>
        <v>Beregning av kapitalbehov og oppsett av finansieringsplan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3" spans="1:11" ht="18">
      <c r="A63" s="102" t="s">
        <v>45</v>
      </c>
      <c r="B63" s="103"/>
      <c r="C63" s="103"/>
      <c r="D63" s="103"/>
      <c r="E63" s="103"/>
      <c r="F63" s="103"/>
      <c r="G63" s="103"/>
      <c r="H63" s="103"/>
      <c r="I63" s="104"/>
      <c r="J63" s="104"/>
      <c r="K63" s="105"/>
    </row>
    <row r="64" spans="1:12" ht="14.25">
      <c r="A64" s="38"/>
      <c r="B64" s="39"/>
      <c r="C64" s="39"/>
      <c r="D64" s="40" t="str">
        <f>IF(D3=0,"",D3)</f>
        <v>Navn/oppgavenummer:</v>
      </c>
      <c r="E64" s="40">
        <f aca="true" t="shared" si="1" ref="E64:K64">IF(E3=0,"",E3)</f>
      </c>
      <c r="F64" s="40">
        <f t="shared" si="1"/>
      </c>
      <c r="G64" s="40">
        <f t="shared" si="1"/>
      </c>
      <c r="H64" s="40">
        <f t="shared" si="1"/>
      </c>
      <c r="I64" s="40">
        <f t="shared" si="1"/>
      </c>
      <c r="J64" s="40" t="str">
        <f t="shared" si="1"/>
        <v>per enhet</v>
      </c>
      <c r="K64" s="106" t="str">
        <f t="shared" si="1"/>
        <v>totalt</v>
      </c>
      <c r="L64" s="3">
        <f aca="true" t="shared" si="2" ref="L64:L73">IF(L4=0,"",L4)</f>
      </c>
    </row>
    <row r="65" spans="1:12" ht="14.25">
      <c r="A65" s="38"/>
      <c r="B65" s="39"/>
      <c r="C65" s="39"/>
      <c r="D65" s="40">
        <f aca="true" t="shared" si="3" ref="D65:K65">IF(D4=0,"",D4)</f>
      </c>
      <c r="E65" s="40">
        <f t="shared" si="3"/>
      </c>
      <c r="F65" s="40">
        <f t="shared" si="3"/>
      </c>
      <c r="G65" s="40"/>
      <c r="H65" s="40"/>
      <c r="I65" s="40" t="str">
        <f t="shared" si="3"/>
        <v>Salgspris/omsetning:</v>
      </c>
      <c r="J65" s="93">
        <f t="shared" si="3"/>
      </c>
      <c r="K65" s="107">
        <f t="shared" si="3"/>
      </c>
      <c r="L65" s="3">
        <f t="shared" si="2"/>
      </c>
    </row>
    <row r="66" spans="1:12" ht="14.25">
      <c r="A66" s="38"/>
      <c r="B66" s="39"/>
      <c r="C66" s="39"/>
      <c r="D66" s="40" t="str">
        <f aca="true" t="shared" si="4" ref="D66:K66">IF(D5=0,"",D5)</f>
        <v>Investeringer i utstyr:</v>
      </c>
      <c r="E66" s="93">
        <f t="shared" si="4"/>
      </c>
      <c r="F66" s="40">
        <f t="shared" si="4"/>
      </c>
      <c r="G66" s="40"/>
      <c r="H66" s="40"/>
      <c r="I66" s="40" t="str">
        <f t="shared" si="4"/>
        <v>Beregnet inntakskost/varekostnad:</v>
      </c>
      <c r="J66" s="93">
        <f t="shared" si="4"/>
      </c>
      <c r="K66" s="107">
        <f t="shared" si="4"/>
      </c>
      <c r="L66" s="3">
        <f t="shared" si="2"/>
      </c>
    </row>
    <row r="67" spans="1:12" ht="14.25">
      <c r="A67" s="38"/>
      <c r="B67" s="39"/>
      <c r="C67" s="39"/>
      <c r="D67" s="40" t="str">
        <f aca="true" t="shared" si="5" ref="D67:K67">IF(D6=0,"",D6)</f>
        <v>Oppstart-/driftskostnader:</v>
      </c>
      <c r="E67" s="93">
        <f t="shared" si="5"/>
      </c>
      <c r="F67" s="40">
        <f t="shared" si="5"/>
      </c>
      <c r="G67" s="40"/>
      <c r="H67" s="40"/>
      <c r="I67" s="40" t="str">
        <f t="shared" si="5"/>
        <v>Manuell reg. av inntakskost/varekostn.:</v>
      </c>
      <c r="J67" s="93">
        <f t="shared" si="5"/>
      </c>
      <c r="K67" s="107">
        <f t="shared" si="5"/>
      </c>
      <c r="L67" s="3">
        <f t="shared" si="2"/>
      </c>
    </row>
    <row r="68" spans="1:12" ht="14.25">
      <c r="A68" s="38"/>
      <c r="B68" s="39"/>
      <c r="C68" s="39"/>
      <c r="D68" s="40" t="str">
        <f aca="true" t="shared" si="6" ref="D68:K68">IF(D7=0,"",D7)</f>
        <v>Binding av omløpsmidler:</v>
      </c>
      <c r="E68" s="93">
        <f t="shared" si="6"/>
      </c>
      <c r="F68" s="40">
        <f t="shared" si="6"/>
      </c>
      <c r="G68" s="40"/>
      <c r="H68" s="40"/>
      <c r="I68" s="40" t="str">
        <f t="shared" si="6"/>
        <v>Kostnader som påløper før salget:</v>
      </c>
      <c r="J68" s="93">
        <f t="shared" si="6"/>
      </c>
      <c r="K68" s="107">
        <f t="shared" si="6"/>
      </c>
      <c r="L68" s="3">
        <f t="shared" si="2"/>
      </c>
    </row>
    <row r="69" spans="1:12" ht="14.25">
      <c r="A69" s="38"/>
      <c r="B69" s="39"/>
      <c r="C69" s="39"/>
      <c r="D69" s="40" t="str">
        <f aca="true" t="shared" si="7" ref="D69:K69">IF(D8=0,"",D8)</f>
        <v>Gjennomsnittlig lagringstid varelager:</v>
      </c>
      <c r="E69" s="94">
        <f t="shared" si="7"/>
      </c>
      <c r="F69" s="40">
        <f t="shared" si="7"/>
      </c>
      <c r="G69" s="40"/>
      <c r="H69" s="40"/>
      <c r="I69" s="40" t="str">
        <f t="shared" si="7"/>
        <v>Hvor mange dager før?:</v>
      </c>
      <c r="J69" s="94">
        <f t="shared" si="7"/>
      </c>
      <c r="K69" s="106">
        <f t="shared" si="7"/>
      </c>
      <c r="L69" s="3">
        <f t="shared" si="2"/>
      </c>
    </row>
    <row r="70" spans="1:12" ht="14.25">
      <c r="A70" s="108"/>
      <c r="B70" s="39"/>
      <c r="C70" s="39"/>
      <c r="D70" s="40" t="str">
        <f aca="true" t="shared" si="8" ref="D70:K70">IF(D9=0,"",D9)</f>
        <v>Gjennomsnittlig kredittid til kundene:</v>
      </c>
      <c r="E70" s="94">
        <f t="shared" si="8"/>
      </c>
      <c r="F70" s="40">
        <f t="shared" si="8"/>
      </c>
      <c r="G70" s="40"/>
      <c r="H70" s="40"/>
      <c r="I70" s="40" t="str">
        <f t="shared" si="8"/>
        <v>Antall solgte enheter per år:</v>
      </c>
      <c r="J70" s="93">
        <f t="shared" si="8"/>
      </c>
      <c r="K70" s="106">
        <f t="shared" si="8"/>
      </c>
      <c r="L70" s="3">
        <f t="shared" si="2"/>
      </c>
    </row>
    <row r="71" spans="1:12" ht="14.25">
      <c r="A71" s="108"/>
      <c r="B71" s="39"/>
      <c r="C71" s="39"/>
      <c r="D71" s="40" t="str">
        <f aca="true" t="shared" si="9" ref="D71:K71">IF(D10=0,"",D10)</f>
        <v>Dekningsgrad/bruttofortjeneste:</v>
      </c>
      <c r="E71" s="95">
        <f t="shared" si="9"/>
      </c>
      <c r="F71" s="40">
        <f t="shared" si="9"/>
      </c>
      <c r="G71" s="40"/>
      <c r="H71" s="40"/>
      <c r="I71" s="40" t="str">
        <f t="shared" si="9"/>
        <v>Andel kredittsalg:</v>
      </c>
      <c r="J71" s="95">
        <f t="shared" si="9"/>
        <v>1</v>
      </c>
      <c r="K71" s="106">
        <f t="shared" si="9"/>
      </c>
      <c r="L71" s="3">
        <f t="shared" si="2"/>
      </c>
    </row>
    <row r="72" spans="1:12" ht="14.25">
      <c r="A72" s="108"/>
      <c r="B72" s="39"/>
      <c r="C72" s="39"/>
      <c r="D72" s="40" t="str">
        <f aca="true" t="shared" si="10" ref="D72:K72">IF(D11=0,"",D11)</f>
        <v>Avanse:</v>
      </c>
      <c r="E72" s="95">
        <f t="shared" si="10"/>
      </c>
      <c r="F72" s="40">
        <f t="shared" si="10"/>
      </c>
      <c r="G72" s="40"/>
      <c r="H72" s="40"/>
      <c r="I72" s="40" t="str">
        <f t="shared" si="10"/>
        <v>Andel kredittkjøp:</v>
      </c>
      <c r="J72" s="95">
        <f t="shared" si="10"/>
        <v>1</v>
      </c>
      <c r="K72" s="106">
        <f t="shared" si="10"/>
      </c>
      <c r="L72" s="3">
        <f t="shared" si="2"/>
      </c>
    </row>
    <row r="73" spans="1:12" ht="14.25">
      <c r="A73" s="38"/>
      <c r="B73" s="39"/>
      <c r="C73" s="39"/>
      <c r="D73" s="40">
        <f aca="true" t="shared" si="11" ref="D73:K73">IF(D12=0,"",D12)</f>
      </c>
      <c r="E73" s="40">
        <f t="shared" si="11"/>
      </c>
      <c r="F73" s="40">
        <f t="shared" si="11"/>
      </c>
      <c r="G73" s="40"/>
      <c r="H73" s="40"/>
      <c r="I73" s="40" t="str">
        <f t="shared" si="11"/>
        <v>Mva-%:</v>
      </c>
      <c r="J73" s="95">
        <f t="shared" si="11"/>
        <v>0.25</v>
      </c>
      <c r="K73" s="106">
        <f t="shared" si="11"/>
      </c>
      <c r="L73" s="3">
        <f t="shared" si="2"/>
      </c>
    </row>
    <row r="74" spans="1:11" ht="14.25">
      <c r="A74" s="38"/>
      <c r="B74" s="39"/>
      <c r="C74" s="39"/>
      <c r="D74" s="40" t="str">
        <f aca="true" t="shared" si="12" ref="D74:K74">IF(D13=0,"",D13)</f>
        <v>Antall dager per år:</v>
      </c>
      <c r="E74" s="94">
        <f t="shared" si="12"/>
        <v>360</v>
      </c>
      <c r="F74" s="40">
        <f t="shared" si="12"/>
      </c>
      <c r="G74" s="40"/>
      <c r="H74" s="40"/>
      <c r="I74" s="40" t="str">
        <f t="shared" si="12"/>
        <v>Avrunding til nærmeste (velg tall):</v>
      </c>
      <c r="J74" s="40">
        <f>IF(J13=0,"",VLOOKUP(J13,Q9:R11,2))</f>
        <v>1</v>
      </c>
      <c r="K74" s="106">
        <f t="shared" si="12"/>
      </c>
    </row>
    <row r="75" spans="1:11" ht="14.25">
      <c r="A75" s="109"/>
      <c r="B75" s="39"/>
      <c r="C75" s="39"/>
      <c r="D75" s="40">
        <f aca="true" t="shared" si="13" ref="D75:K75">IF(D14=0,"",D14)</f>
      </c>
      <c r="E75" s="40">
        <f t="shared" si="13"/>
      </c>
      <c r="F75" s="40">
        <f t="shared" si="13"/>
      </c>
      <c r="G75" s="40">
        <f t="shared" si="13"/>
      </c>
      <c r="H75" s="40">
        <f t="shared" si="13"/>
      </c>
      <c r="I75" s="40">
        <f t="shared" si="13"/>
      </c>
      <c r="J75" s="40">
        <f t="shared" si="13"/>
      </c>
      <c r="K75" s="106">
        <f t="shared" si="13"/>
      </c>
    </row>
    <row r="76" spans="1:11" ht="14.25">
      <c r="A76" s="109"/>
      <c r="B76" s="40"/>
      <c r="C76" s="40"/>
      <c r="D76" s="40"/>
      <c r="E76" s="40" t="str">
        <f aca="true" t="shared" si="14" ref="E76:F80">IF(E15=0,"",E15)</f>
        <v>Kr</v>
      </c>
      <c r="F76" s="40" t="str">
        <f t="shared" si="14"/>
        <v>%</v>
      </c>
      <c r="G76" s="66"/>
      <c r="H76" s="40"/>
      <c r="I76" s="40"/>
      <c r="J76" s="40"/>
      <c r="K76" s="106"/>
    </row>
    <row r="77" spans="1:11" ht="14.25">
      <c r="A77" s="38"/>
      <c r="B77" s="39"/>
      <c r="C77" s="39"/>
      <c r="D77" s="40" t="str">
        <f>IF(D16=0,"",D16)</f>
        <v>Finansiering med egenkapital:</v>
      </c>
      <c r="E77" s="40">
        <f t="shared" si="14"/>
      </c>
      <c r="F77" s="95">
        <f t="shared" si="14"/>
      </c>
      <c r="G77" s="40"/>
      <c r="H77" s="40"/>
      <c r="I77" s="40" t="str">
        <f>IF(I16=0,"",I16)</f>
        <v>Evt. leverandørrabatt i prosent:</v>
      </c>
      <c r="J77" s="95">
        <f>IF(J16=0,"",J16)</f>
      </c>
      <c r="K77" s="106">
        <f>IF(K16=0,"",K16)</f>
      </c>
    </row>
    <row r="78" spans="1:11" ht="14.25">
      <c r="A78" s="38"/>
      <c r="B78" s="39"/>
      <c r="C78" s="39"/>
      <c r="D78" s="40" t="str">
        <f>IF(D17=0,"",D17)</f>
        <v>Finansiering med langsiktige lån og kreditter:</v>
      </c>
      <c r="E78" s="40">
        <f t="shared" si="14"/>
      </c>
      <c r="F78" s="95">
        <f t="shared" si="14"/>
      </c>
      <c r="G78" s="40"/>
      <c r="H78" s="40"/>
      <c r="I78" s="40" t="str">
        <f aca="true" t="shared" si="15" ref="I78:K80">IF(I17=0,"",I17)</f>
        <v>Maks. kredittid for å oppnå rabatt:</v>
      </c>
      <c r="J78" s="40">
        <f t="shared" si="15"/>
      </c>
      <c r="K78" s="106">
        <f t="shared" si="15"/>
      </c>
    </row>
    <row r="79" spans="1:11" ht="14.25">
      <c r="A79" s="38"/>
      <c r="B79" s="39"/>
      <c r="C79" s="39"/>
      <c r="D79" s="40" t="str">
        <f>IF(D18=0,"",D18)</f>
        <v>Finansiering gjennom kortsiktige lån/driften:</v>
      </c>
      <c r="E79" s="40">
        <f t="shared" si="14"/>
      </c>
      <c r="F79" s="95">
        <f t="shared" si="14"/>
      </c>
      <c r="G79" s="40"/>
      <c r="H79" s="40"/>
      <c r="I79" s="40" t="str">
        <f t="shared" si="15"/>
        <v>Effektiv rente ved kassekreditt:</v>
      </c>
      <c r="J79" s="40">
        <f t="shared" si="15"/>
      </c>
      <c r="K79" s="106">
        <f t="shared" si="15"/>
      </c>
    </row>
    <row r="80" spans="1:11" ht="14.25">
      <c r="A80" s="41"/>
      <c r="B80" s="42"/>
      <c r="C80" s="42"/>
      <c r="D80" s="43" t="str">
        <f>IF(D19=0,"",D19)</f>
        <v>Finansiering gjennom leverandørkreditt;</v>
      </c>
      <c r="E80" s="126">
        <f t="shared" si="14"/>
      </c>
      <c r="F80" s="43">
        <f t="shared" si="14"/>
      </c>
      <c r="G80" s="43"/>
      <c r="H80" s="43"/>
      <c r="I80" s="43">
        <f t="shared" si="15"/>
      </c>
      <c r="J80" s="43">
        <f t="shared" si="15"/>
      </c>
      <c r="K80" s="110">
        <f t="shared" si="15"/>
      </c>
    </row>
    <row r="81" spans="1:11" ht="14.25">
      <c r="A81" s="39"/>
      <c r="B81" s="39"/>
      <c r="C81" s="39"/>
      <c r="D81" s="40"/>
      <c r="E81" s="93"/>
      <c r="F81" s="40"/>
      <c r="G81" s="40"/>
      <c r="H81" s="40"/>
      <c r="I81" s="40"/>
      <c r="J81" s="40"/>
      <c r="K81" s="40"/>
    </row>
    <row r="82" spans="1:11" ht="14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7.25" customHeight="1">
      <c r="A83" s="65"/>
      <c r="B83" s="39"/>
      <c r="C83" s="39"/>
      <c r="D83" s="39"/>
      <c r="E83" s="39"/>
      <c r="F83" s="39"/>
      <c r="G83" s="39">
        <f>IF(G21="","",G21)</f>
      </c>
      <c r="H83" s="40" t="str">
        <f>IF(H21="","",H21)</f>
        <v>Kroner</v>
      </c>
      <c r="I83" s="40" t="str">
        <f>IF(I21="","",I21)</f>
        <v>% - andel</v>
      </c>
      <c r="J83" s="44"/>
      <c r="K83" s="44"/>
    </row>
    <row r="84" spans="1:11" ht="14.25">
      <c r="A84" s="111" t="str">
        <f aca="true" t="shared" si="16" ref="A84:A91">IF(A22="","",A22)</f>
        <v>Kapitalbehov:</v>
      </c>
      <c r="B84" s="39"/>
      <c r="C84" s="39"/>
      <c r="D84" s="39"/>
      <c r="E84" s="39"/>
      <c r="F84" s="39"/>
      <c r="G84" s="39"/>
      <c r="H84" s="39"/>
      <c r="I84" s="39"/>
      <c r="J84" s="44"/>
      <c r="K84" s="44"/>
    </row>
    <row r="85" spans="1:11" ht="14.25">
      <c r="A85" s="39" t="str">
        <f t="shared" si="16"/>
        <v>Investeringer i utstyr:</v>
      </c>
      <c r="B85" s="39"/>
      <c r="C85" s="39"/>
      <c r="D85" s="39"/>
      <c r="E85" s="39"/>
      <c r="F85" s="39"/>
      <c r="G85" s="45">
        <f aca="true" t="shared" si="17" ref="G85:I91">IF(G23="","",G23)</f>
      </c>
      <c r="H85" s="115">
        <f t="shared" si="17"/>
        <v>0</v>
      </c>
      <c r="I85" s="97">
        <f t="shared" si="17"/>
      </c>
      <c r="J85" s="44"/>
      <c r="K85" s="44"/>
    </row>
    <row r="86" spans="1:11" ht="14.25">
      <c r="A86" s="39" t="str">
        <f t="shared" si="16"/>
        <v>Oppstart-/driftskostnader:</v>
      </c>
      <c r="B86" s="39"/>
      <c r="C86" s="39"/>
      <c r="D86" s="39"/>
      <c r="E86" s="39"/>
      <c r="F86" s="39"/>
      <c r="G86" s="45">
        <f t="shared" si="17"/>
      </c>
      <c r="H86" s="115">
        <f t="shared" si="17"/>
        <v>0</v>
      </c>
      <c r="I86" s="97">
        <f t="shared" si="17"/>
      </c>
      <c r="J86" s="44"/>
      <c r="K86" s="44"/>
    </row>
    <row r="87" spans="1:11" ht="14.25">
      <c r="A87" s="39" t="str">
        <f t="shared" si="16"/>
        <v>Binding av omløpsmidler</v>
      </c>
      <c r="B87" s="39"/>
      <c r="C87" s="39"/>
      <c r="D87" s="39"/>
      <c r="E87" s="39"/>
      <c r="F87" s="39"/>
      <c r="G87" s="45">
        <f t="shared" si="17"/>
      </c>
      <c r="H87" s="115">
        <f t="shared" si="17"/>
        <v>0</v>
      </c>
      <c r="I87" s="97">
        <f t="shared" si="17"/>
      </c>
      <c r="J87" s="44"/>
      <c r="K87" s="44"/>
    </row>
    <row r="88" spans="1:11" ht="14.25">
      <c r="A88" s="39" t="str">
        <f t="shared" si="16"/>
        <v>Varelager</v>
      </c>
      <c r="B88" s="39"/>
      <c r="C88" s="39"/>
      <c r="D88" s="39"/>
      <c r="E88" s="39"/>
      <c r="F88" s="39"/>
      <c r="G88" s="45">
        <f t="shared" si="17"/>
      </c>
      <c r="H88" s="115">
        <f t="shared" si="17"/>
        <v>0</v>
      </c>
      <c r="I88" s="97">
        <f t="shared" si="17"/>
      </c>
      <c r="J88" s="44"/>
      <c r="K88" s="44"/>
    </row>
    <row r="89" spans="1:11" ht="14.25">
      <c r="A89" s="39" t="str">
        <f t="shared" si="16"/>
        <v>Kostnader som påløper før salget</v>
      </c>
      <c r="B89" s="39"/>
      <c r="C89" s="39"/>
      <c r="D89" s="39"/>
      <c r="E89" s="39"/>
      <c r="F89" s="39"/>
      <c r="G89" s="45">
        <f t="shared" si="17"/>
      </c>
      <c r="H89" s="115">
        <f t="shared" si="17"/>
        <v>0</v>
      </c>
      <c r="I89" s="97">
        <f t="shared" si="17"/>
      </c>
      <c r="J89" s="44"/>
      <c r="K89" s="44"/>
    </row>
    <row r="90" spans="1:11" ht="14.25">
      <c r="A90" s="42" t="str">
        <f t="shared" si="16"/>
        <v>Kundefordringer</v>
      </c>
      <c r="B90" s="42"/>
      <c r="C90" s="42"/>
      <c r="D90" s="42"/>
      <c r="E90" s="42"/>
      <c r="F90" s="42"/>
      <c r="G90" s="46">
        <f t="shared" si="17"/>
      </c>
      <c r="H90" s="116">
        <f t="shared" si="17"/>
        <v>0</v>
      </c>
      <c r="I90" s="98">
        <f t="shared" si="17"/>
      </c>
      <c r="J90" s="44"/>
      <c r="K90" s="44"/>
    </row>
    <row r="91" spans="1:11" ht="14.25">
      <c r="A91" s="99" t="str">
        <f t="shared" si="16"/>
        <v>Sum kapitalbehov</v>
      </c>
      <c r="B91" s="99"/>
      <c r="C91" s="99"/>
      <c r="D91" s="99"/>
      <c r="E91" s="99"/>
      <c r="F91" s="99"/>
      <c r="G91" s="101">
        <f t="shared" si="17"/>
      </c>
      <c r="H91" s="117">
        <f t="shared" si="17"/>
        <v>0</v>
      </c>
      <c r="I91" s="100">
        <f t="shared" si="17"/>
      </c>
      <c r="J91" s="44"/>
      <c r="K91" s="44"/>
    </row>
    <row r="92" spans="1:11" ht="14.25">
      <c r="A92" s="39"/>
      <c r="B92" s="39"/>
      <c r="C92" s="39"/>
      <c r="D92" s="39"/>
      <c r="E92" s="39"/>
      <c r="F92" s="39"/>
      <c r="G92" s="45"/>
      <c r="H92" s="115"/>
      <c r="I92" s="97"/>
      <c r="J92" s="44"/>
      <c r="K92" s="44"/>
    </row>
    <row r="93" spans="1:11" ht="14.25">
      <c r="A93" s="111" t="str">
        <f aca="true" t="shared" si="18" ref="A93:A100">IF(A30="","",A30)</f>
        <v>Finaniseringsplan:</v>
      </c>
      <c r="B93" s="39"/>
      <c r="C93" s="39"/>
      <c r="D93" s="39"/>
      <c r="E93" s="39"/>
      <c r="F93" s="39"/>
      <c r="G93" s="45">
        <f>IF(G30="","",G30)</f>
      </c>
      <c r="H93" s="115">
        <f>IF(H30="","",H30)</f>
      </c>
      <c r="I93" s="97">
        <f>IF(I30="","",I30)</f>
      </c>
      <c r="J93" s="44"/>
      <c r="K93" s="44"/>
    </row>
    <row r="94" spans="1:11" ht="14.25">
      <c r="A94" s="39" t="str">
        <f t="shared" si="18"/>
        <v>Finansiering med egenkapital</v>
      </c>
      <c r="B94" s="39"/>
      <c r="C94" s="39"/>
      <c r="D94" s="39"/>
      <c r="E94" s="39"/>
      <c r="F94" s="39"/>
      <c r="H94" s="115">
        <f aca="true" t="shared" si="19" ref="H94:I100">IF(H31="","",H31)</f>
        <v>0</v>
      </c>
      <c r="I94" s="97">
        <f t="shared" si="19"/>
      </c>
      <c r="J94" s="44"/>
      <c r="K94" s="44"/>
    </row>
    <row r="95" spans="1:11" ht="14.25">
      <c r="A95" s="39" t="str">
        <f t="shared" si="18"/>
        <v>Finansiering med langsiktige lån og kreditter</v>
      </c>
      <c r="B95" s="39"/>
      <c r="C95" s="39"/>
      <c r="D95" s="39"/>
      <c r="E95" s="39"/>
      <c r="F95" s="39"/>
      <c r="G95" s="45">
        <f>IF(G32="","",G32)</f>
      </c>
      <c r="H95" s="115">
        <f t="shared" si="19"/>
        <v>0</v>
      </c>
      <c r="I95" s="97">
        <f t="shared" si="19"/>
      </c>
      <c r="J95" s="44"/>
      <c r="K95" s="44"/>
    </row>
    <row r="96" spans="1:11" ht="14.25">
      <c r="A96" s="39" t="str">
        <f t="shared" si="18"/>
        <v>Finansiering med gjennom kortsiktige lån/driften</v>
      </c>
      <c r="B96" s="39"/>
      <c r="C96" s="39"/>
      <c r="D96" s="39"/>
      <c r="E96" s="39"/>
      <c r="F96" s="39"/>
      <c r="G96" s="45">
        <f>IF(G31="","",G31)</f>
      </c>
      <c r="H96" s="115">
        <f t="shared" si="19"/>
        <v>0</v>
      </c>
      <c r="I96" s="97">
        <f t="shared" si="19"/>
      </c>
      <c r="J96" s="44"/>
      <c r="K96" s="44"/>
    </row>
    <row r="97" spans="1:11" ht="14.25">
      <c r="A97" s="39" t="str">
        <f t="shared" si="18"/>
        <v>Finansiering med leverandørkreditt</v>
      </c>
      <c r="B97" s="42"/>
      <c r="C97" s="42"/>
      <c r="D97" s="42"/>
      <c r="E97" s="42"/>
      <c r="F97" s="42"/>
      <c r="G97" s="45">
        <f>IF(G34="","",G34)</f>
      </c>
      <c r="H97" s="115">
        <f t="shared" si="19"/>
        <v>0</v>
      </c>
      <c r="I97" s="97">
        <f t="shared" si="19"/>
      </c>
      <c r="J97" s="44"/>
      <c r="K97" s="44"/>
    </row>
    <row r="98" spans="1:11" ht="14.25">
      <c r="A98" s="99" t="str">
        <f t="shared" si="18"/>
        <v>Sum finansiering</v>
      </c>
      <c r="B98" s="99"/>
      <c r="C98" s="99"/>
      <c r="D98" s="99"/>
      <c r="E98" s="99"/>
      <c r="F98" s="99"/>
      <c r="G98" s="99">
        <f>IF(G35="","",G35)</f>
      </c>
      <c r="H98" s="117">
        <f t="shared" si="19"/>
        <v>0</v>
      </c>
      <c r="I98" s="100">
        <f t="shared" si="19"/>
      </c>
      <c r="J98" s="44"/>
      <c r="K98" s="44"/>
    </row>
    <row r="99" spans="1:9" ht="14.25">
      <c r="A99" s="39">
        <f t="shared" si="18"/>
      </c>
      <c r="B99" s="39"/>
      <c r="C99" s="39"/>
      <c r="D99" s="39"/>
      <c r="E99" s="39"/>
      <c r="F99" s="39"/>
      <c r="G99" s="39">
        <f>IF(G36="","",G36)</f>
      </c>
      <c r="H99" s="115">
        <f t="shared" si="19"/>
      </c>
      <c r="I99" s="97">
        <f t="shared" si="19"/>
      </c>
    </row>
    <row r="100" spans="1:9" ht="14.25">
      <c r="A100" s="42" t="str">
        <f t="shared" si="18"/>
        <v>Restkapitalbehov</v>
      </c>
      <c r="B100" s="42"/>
      <c r="C100" s="42"/>
      <c r="D100" s="42"/>
      <c r="E100" s="42"/>
      <c r="F100" s="42"/>
      <c r="G100" s="42">
        <f>IF(G37="","",G37)</f>
      </c>
      <c r="H100" s="116">
        <f t="shared" si="19"/>
        <v>0</v>
      </c>
      <c r="I100" s="98">
        <f t="shared" si="19"/>
      </c>
    </row>
    <row r="101" spans="1:9" ht="14.25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ht="14.25">
      <c r="A102" s="39">
        <f>IF(A39="","",A39)</f>
      </c>
      <c r="B102" s="39"/>
      <c r="C102" s="39"/>
      <c r="D102" s="39"/>
      <c r="E102" s="114">
        <f>IF(E39="","",E39)</f>
        <v>0</v>
      </c>
      <c r="F102" s="39"/>
      <c r="G102" s="39"/>
      <c r="H102" s="39"/>
      <c r="I102" s="39"/>
    </row>
    <row r="103" spans="1:9" ht="14.25">
      <c r="A103" s="39">
        <f>IF(A40="","",A40)</f>
      </c>
      <c r="B103" s="39"/>
      <c r="C103" s="39"/>
      <c r="D103" s="39"/>
      <c r="E103" s="114">
        <f>IF(E40="","",E40)</f>
        <v>0</v>
      </c>
      <c r="F103" s="39">
        <f>IF(F40="","",F40)</f>
      </c>
      <c r="G103" s="39"/>
      <c r="H103" s="39"/>
      <c r="I103" s="39"/>
    </row>
  </sheetData>
  <sheetProtection sheet="1" objects="1" scenarios="1"/>
  <printOptions/>
  <pageMargins left="0.67" right="0.54" top="0.984251969" bottom="0.984251969" header="0.5" footer="0.5"/>
  <pageSetup fitToHeight="1" fitToWidth="1" horizontalDpi="300" verticalDpi="300" orientation="portrait" paperSize="9" scale="90" r:id="rId3"/>
  <headerFooter alignWithMargins="0">
    <oddHeader>&amp;RUtskriftsdato &amp;D</oddHeader>
    <oddFooter>&amp;LJohs Totland 20©01&amp;C&amp;F &amp;A&amp;RSide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Johs Totland</dc:creator>
  <cp:keywords/>
  <dc:description/>
  <cp:lastModifiedBy>Johs Totland</cp:lastModifiedBy>
  <cp:lastPrinted>2009-01-18T23:30:15Z</cp:lastPrinted>
  <dcterms:created xsi:type="dcterms:W3CDTF">1997-11-30T00:42:46Z</dcterms:created>
  <dcterms:modified xsi:type="dcterms:W3CDTF">2009-01-19T21:29:58Z</dcterms:modified>
  <cp:category/>
  <cp:version/>
  <cp:contentType/>
  <cp:contentStatus/>
</cp:coreProperties>
</file>